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INEL_VIDEO" sheetId="1" state="visible" r:id="rId1"/>
    <sheet name="SIMULADOR" sheetId="2" state="visible" r:id="rId2"/>
    <sheet name="CENARIOS" sheetId="3" state="visible" r:id="rId3"/>
    <sheet name="DADOS" sheetId="4" state="visible" r:id="rId4"/>
    <sheet name="FON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12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  <color rgb="00FFFFFF"/>
    </font>
    <font>
      <b val="1"/>
      <sz val="9"/>
    </font>
    <font>
      <b val="1"/>
    </font>
    <font>
      <b val="1"/>
      <color rgb="001D6F42"/>
      <sz val="16"/>
    </font>
    <font>
      <color rgb="00666666"/>
      <sz val="12"/>
    </font>
    <font>
      <b val="1"/>
      <sz val="28"/>
    </font>
    <font>
      <b val="1"/>
      <color rgb="001D6F42"/>
      <sz val="14"/>
    </font>
    <font>
      <b val="1"/>
      <sz val="13"/>
    </font>
    <font>
      <color rgb="001155CC"/>
      <u val="single"/>
    </font>
  </fonts>
  <fills count="9">
    <fill>
      <patternFill/>
    </fill>
    <fill>
      <patternFill patternType="gray125"/>
    </fill>
    <fill>
      <patternFill patternType="solid">
        <fgColor rgb="001D6F42"/>
      </patternFill>
    </fill>
    <fill>
      <patternFill patternType="solid">
        <fgColor rgb="00FFF2CC"/>
      </patternFill>
    </fill>
    <fill>
      <patternFill patternType="solid">
        <fgColor rgb="00EAD1DC"/>
      </patternFill>
    </fill>
    <fill>
      <patternFill patternType="solid">
        <fgColor rgb="00D9EAD3"/>
      </patternFill>
    </fill>
    <fill>
      <patternFill patternType="solid">
        <fgColor rgb="00CFE2F3"/>
      </patternFill>
    </fill>
    <fill>
      <patternFill patternType="solid">
        <fgColor rgb="00FCE5CD"/>
      </patternFill>
    </fill>
    <fill>
      <patternFill patternType="solid">
        <fgColor rgb="00F3F3F3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164" fontId="8" fillId="8" borderId="0" applyAlignment="1" pivotButton="0" quotePrefix="0" xfId="0">
      <alignment horizontal="left" vertical="center"/>
    </xf>
    <xf numFmtId="10" fontId="8" fillId="8" borderId="0" applyAlignment="1" pivotButton="0" quotePrefix="0" xfId="0">
      <alignment horizontal="left" vertical="center"/>
    </xf>
    <xf numFmtId="0" fontId="9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3" borderId="1" pivotButton="0" quotePrefix="0" xfId="0"/>
    <xf numFmtId="0" fontId="4" fillId="4" borderId="0" applyAlignment="1" pivotButton="0" quotePrefix="0" xfId="0">
      <alignment horizontal="center" vertical="center"/>
    </xf>
    <xf numFmtId="10" fontId="0" fillId="3" borderId="1" pivotButton="0" quotePrefix="0" xfId="0"/>
    <xf numFmtId="0" fontId="4" fillId="5" borderId="0" applyAlignment="1" pivotButton="0" quotePrefix="0" xfId="0">
      <alignment horizontal="center" vertical="center"/>
    </xf>
    <xf numFmtId="3" fontId="0" fillId="3" borderId="1" pivotButton="0" quotePrefix="0" xfId="0"/>
    <xf numFmtId="164" fontId="5" fillId="0" borderId="1" pivotButton="0" quotePrefix="0" xfId="0"/>
    <xf numFmtId="0" fontId="4" fillId="6" borderId="0" applyAlignment="1" pivotButton="0" quotePrefix="0" xfId="0">
      <alignment horizontal="center" vertical="center"/>
    </xf>
    <xf numFmtId="10" fontId="5" fillId="0" borderId="1" pivotButton="0" quotePrefix="0" xfId="0"/>
    <xf numFmtId="4" fontId="5" fillId="0" borderId="1" pivotButton="0" quotePrefix="0" xfId="0"/>
    <xf numFmtId="0" fontId="4" fillId="7" borderId="0" applyAlignment="1" pivotButton="0" quotePrefix="0" xfId="0">
      <alignment horizontal="center" vertical="center"/>
    </xf>
    <xf numFmtId="0" fontId="10" fillId="0" borderId="0" pivotButton="0" quotePrefix="0" xfId="0"/>
    <xf numFmtId="164" fontId="0" fillId="0" borderId="1" pivotButton="0" quotePrefix="0" xfId="0"/>
    <xf numFmtId="10" fontId="0" fillId="0" borderId="1" pivotButton="0" quotePrefix="0" xfId="0"/>
    <xf numFmtId="4" fontId="0" fillId="0" borderId="1" pivotButton="0" quotePrefix="0" xfId="0"/>
    <xf numFmtId="0" fontId="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4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www.bcb.gov.br/controleinflacao/historicotaxasjuros" TargetMode="External" Id="rId1" /><Relationship Type="http://schemas.openxmlformats.org/officeDocument/2006/relationships/hyperlink" Target="https://www.ibge.gov.br/estatisticas/economicas/precos-e-custos/9256-indice-nacional-de-precos-ao-consumidor-amplo.html" TargetMode="External" Id="rId2" /><Relationship Type="http://schemas.openxmlformats.org/officeDocument/2006/relationships/hyperlink" Target="https://www.planalto.gov.br/ccivil_03/_ato2004-2006/2004/lei/l11033.htm" TargetMode="External" Id="rId3" /><Relationship Type="http://schemas.openxmlformats.org/officeDocument/2006/relationships/hyperlink" Target="https://www.planalto.gov.br/ccivil_03/_ato2023-2026/2025/mpv/mpv1303.htm" TargetMode="External" Id="rId4" /><Relationship Type="http://schemas.openxmlformats.org/officeDocument/2006/relationships/hyperlink" Target="https://www.planalto.gov.br/ccivil_03/_ato2004-2006/2004/lei/l11033.htm" TargetMode="External" Id="rId5" /><Relationship Type="http://schemas.openxmlformats.org/officeDocument/2006/relationships/hyperlink" Target="https://atlaspublico.com.br/bcb/noticias/focus-mediana-do-ipca-de-2027-sobe-pela-15-semana-seguida-83723" TargetMode="External" Id="rId6" /><Relationship Type="http://schemas.openxmlformats.org/officeDocument/2006/relationships/hyperlink" Target="https://atlaspublico.com.br/bcb/noticias/focus-mediana-do-ipca-de-2027-sobe-pela-15-semana-seguida-83723" TargetMode="External" Id="rId7" /><Relationship Type="http://schemas.openxmlformats.org/officeDocument/2006/relationships/hyperlink" Target="https://investidor10.com.br/noticias/taxas-do-tesouro-direto-batem-maxima-em-2026-com-ipca-subindo-118548/" TargetMode="External" Id="rId8" /><Relationship Type="http://schemas.openxmlformats.org/officeDocument/2006/relationships/hyperlink" Target="https://www.bcb.gov.br/controleinflacao/historicotaxasjuros" TargetMode="External" Id="rId9" /><Relationship Type="http://schemas.openxmlformats.org/officeDocument/2006/relationships/hyperlink" Target="https://www.ibge.gov.br/estatisticas/economicas/precos-e-custos/9256-indice-nacional-de-precos-ao-consumidor-amplo.html" TargetMode="External" Id="rId10" /><Relationship Type="http://schemas.openxmlformats.org/officeDocument/2006/relationships/hyperlink" Target="https://www.bcb.gov.br/controleinflacao/historicotaxasjuros" TargetMode="External" Id="rId11" /></Relationships>
</file>

<file path=xl/worksheets/_rels/sheet5.xml.rels><Relationships xmlns="http://schemas.openxmlformats.org/package/2006/relationships"><Relationship Type="http://schemas.openxmlformats.org/officeDocument/2006/relationships/hyperlink" Target="https://www.bcb.gov.br/controleinflacao/historicotaxasjuros" TargetMode="External" Id="rId1" /><Relationship Type="http://schemas.openxmlformats.org/officeDocument/2006/relationships/hyperlink" Target="https://economicnewsbrasil.com.br/2026/09/16/nova-taxa-selic-projecao-dezembro-2026/" TargetMode="External" Id="rId2" /><Relationship Type="http://schemas.openxmlformats.org/officeDocument/2006/relationships/hyperlink" Target="https://www.ibge.gov.br/estatisticas/economicas/precos-e-custos/9256-indice-nacional-de-precos-ao-consumidor-amplo.html" TargetMode="External" Id="rId3" /><Relationship Type="http://schemas.openxmlformats.org/officeDocument/2006/relationships/hyperlink" Target="https://bpmoney.com.br/?p=425837" TargetMode="External" Id="rId4" /><Relationship Type="http://schemas.openxmlformats.org/officeDocument/2006/relationships/hyperlink" Target="https://www.debit.com.br/tabelas/tabela-completa.php?indice=ipca" TargetMode="External" Id="rId5" /><Relationship Type="http://schemas.openxmlformats.org/officeDocument/2006/relationships/hyperlink" Target="https://www.planalto.gov.br/ccivil_03/_ato2004-2006/2004/lei/l11033.htm" TargetMode="External" Id="rId6" /><Relationship Type="http://schemas.openxmlformats.org/officeDocument/2006/relationships/hyperlink" Target="https://www.planalto.gov.br/ccivil_03/_ato2023-2026/2025/mpv/mpv1303.htm" TargetMode="External" Id="rId7" /><Relationship Type="http://schemas.openxmlformats.org/officeDocument/2006/relationships/hyperlink" Target="https://atlaspublico.com.br/bcb/noticias/focus-mediana-do-ipca-de-2027-sobe-pela-15-semana-seguida-83723" TargetMode="External" Id="rId8" /><Relationship Type="http://schemas.openxmlformats.org/officeDocument/2006/relationships/hyperlink" Target="https://investidor10.com.br/noticias/taxas-do-tesouro-direto-batem-maxima-em-2026-com-ipca-subindo-118548/" TargetMode="External" Id="rId9" /><Relationship Type="http://schemas.openxmlformats.org/officeDocument/2006/relationships/hyperlink" Target="https://www.tesourodireto.com.br/titulos/precos-e-taxas.htm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70" customWidth="1" min="2" max="2"/>
  </cols>
  <sheetData>
    <row r="2">
      <c r="B2" s="1" t="inlineStr">
        <is>
          <t>Quanto eu preciso para viver de R$ 5 mil por mês? Por que a calculadora mostra R$ 513 mil quando a conta que protege o poder de compra pede R$ 883 mil?</t>
        </is>
      </c>
    </row>
    <row r="4">
      <c r="B4" s="2" t="inlineStr">
        <is>
          <t>A CALCULADORA DIZ</t>
        </is>
      </c>
    </row>
    <row r="5" ht="42" customHeight="1">
      <c r="B5" s="3">
        <f>SIMULADOR!$B$16</f>
        <v/>
      </c>
    </row>
    <row r="7">
      <c r="B7" s="2" t="inlineStr">
        <is>
          <t>SEUS R$ 5 MIL DAQUI A 20 ANOS</t>
        </is>
      </c>
    </row>
    <row r="8" ht="42" customHeight="1">
      <c r="B8" s="3">
        <f>SIMULADOR!$B$25</f>
        <v/>
      </c>
    </row>
    <row r="10">
      <c r="B10" s="2" t="inlineStr">
        <is>
          <t>A CONTA COM INFLAÇÃO</t>
        </is>
      </c>
    </row>
    <row r="11" ht="42" customHeight="1">
      <c r="B11" s="3">
        <f>SIMULADOR!$B$18</f>
        <v/>
      </c>
    </row>
    <row r="13">
      <c r="B13" s="2" t="inlineStr">
        <is>
          <t>A MAIS</t>
        </is>
      </c>
    </row>
    <row r="14" ht="42" customHeight="1">
      <c r="B14" s="4">
        <f>SIMULADOR!$B$21</f>
        <v/>
      </c>
    </row>
    <row r="16">
      <c r="B16" s="2" t="inlineStr">
        <is>
          <t>ANO 15: SALDO</t>
        </is>
      </c>
    </row>
    <row r="17" ht="42" customHeight="1">
      <c r="B17" s="3">
        <f>SIMULADOR!$B$32</f>
        <v/>
      </c>
    </row>
    <row r="19">
      <c r="B19" s="2" t="inlineStr">
        <is>
          <t>O QUE R$ 513 MIL PAGAM DE VERDADE</t>
        </is>
      </c>
    </row>
    <row r="20" ht="42" customHeight="1">
      <c r="B20" s="3">
        <f>SIMULADOR!$B$27</f>
        <v/>
      </c>
    </row>
    <row r="22">
      <c r="B22" s="2" t="inlineStr">
        <is>
          <t>SE A SELIC CAIR PARA 10%</t>
        </is>
      </c>
    </row>
    <row r="23" ht="42" customHeight="1">
      <c r="B23" s="3">
        <f>SIMULADOR!$B$34</f>
        <v/>
      </c>
    </row>
    <row r="25" ht="60" customHeight="1">
      <c r="B25" s="5" t="inlineStr">
        <is>
          <t>Com a Selic a 13,75% e o IR de 15%, a calculadora pede R$ 513 mil para render R$ 5 mil por mês. Essa conta usa juro nominal. Se a renda tiver que acompanhar o IPCA, o valor necessário sobe para R$ 883 mil, 72% a mais. Ao fazer a conta ao contrário, os R$ 513 mil sustentam só R$ 2.907 por mês para sempre. Se a pessoa sacar R$ 5 mil corrigidos pela inflação, o dinheiro acaba no 15º ano.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46" customWidth="1" min="1" max="1"/>
    <col width="24" customWidth="1" min="2" max="2"/>
    <col width="18" customWidth="1" min="3" max="3"/>
  </cols>
  <sheetData>
    <row r="1">
      <c r="A1" s="6" t="inlineStr">
        <is>
          <t>Quanto eu preciso para viver de R$ 5 mil por mês? Por que a calculadora mostra R$ 513 mil quando a conta que protege o poder de compra pede R$ 883 mil?</t>
        </is>
      </c>
    </row>
    <row r="2">
      <c r="A2" s="7" t="inlineStr">
        <is>
          <t>Edite as células amarelas e veja os cálculos mudarem.</t>
        </is>
      </c>
    </row>
    <row r="4">
      <c r="A4" s="8" t="inlineStr">
        <is>
          <t>Entrada</t>
        </is>
      </c>
      <c r="B4" s="8" t="inlineStr">
        <is>
          <t>Valor</t>
        </is>
      </c>
      <c r="C4" s="8" t="inlineStr">
        <is>
          <t>Etiqueta</t>
        </is>
      </c>
    </row>
    <row r="5">
      <c r="A5" s="9" t="inlineStr">
        <is>
          <t>Renda mensal desejada (líquida)</t>
        </is>
      </c>
      <c r="B5" s="10" t="n">
        <v>5000</v>
      </c>
      <c r="C5" s="11" t="inlineStr">
        <is>
          <t>HIPÓTESE</t>
        </is>
      </c>
    </row>
    <row r="6">
      <c r="A6" s="9" t="inlineStr">
        <is>
          <t>Selic atual (meta Copom 16/09/2026)</t>
        </is>
      </c>
      <c r="B6" s="12" t="n">
        <v>0.1375</v>
      </c>
      <c r="C6" s="13" t="inlineStr">
        <is>
          <t>DADO OFICIAL</t>
        </is>
      </c>
    </row>
    <row r="7">
      <c r="A7" s="9" t="inlineStr">
        <is>
          <t>IR renda fixa acima de 720 dias</t>
        </is>
      </c>
      <c r="B7" s="12" t="n">
        <v>0.15</v>
      </c>
      <c r="C7" s="13" t="inlineStr">
        <is>
          <t>REGRA EM VIGOR</t>
        </is>
      </c>
    </row>
    <row r="8">
      <c r="A8" s="9" t="inlineStr">
        <is>
          <t>Inflação ao ano (IPCA 12 meses até set/2026)</t>
        </is>
      </c>
      <c r="B8" s="12" t="n">
        <v>0.0458</v>
      </c>
      <c r="C8" s="13" t="inlineStr">
        <is>
          <t>DADO OFICIAL</t>
        </is>
      </c>
    </row>
    <row r="9">
      <c r="A9" s="9" t="inlineStr">
        <is>
          <t>Horizonte para medir o poder de compra (anos)</t>
        </is>
      </c>
      <c r="B9" s="14" t="n">
        <v>20</v>
      </c>
      <c r="C9" s="11" t="inlineStr">
        <is>
          <t>HIPÓTESE</t>
        </is>
      </c>
    </row>
    <row r="10">
      <c r="A10" s="9" t="inlineStr">
        <is>
          <t>Anos sacando a renda corrigida pela inflação</t>
        </is>
      </c>
      <c r="B10" s="14" t="n">
        <v>14</v>
      </c>
      <c r="C10" s="11" t="inlineStr">
        <is>
          <t>HIPÓTESE</t>
        </is>
      </c>
    </row>
    <row r="11">
      <c r="A11" s="9" t="inlineStr">
        <is>
          <t>Selic num cenário de juro mais baixo</t>
        </is>
      </c>
      <c r="B11" s="12" t="n">
        <v>0.1</v>
      </c>
      <c r="C11" s="11" t="inlineStr">
        <is>
          <t>HIPÓTESE</t>
        </is>
      </c>
    </row>
    <row r="13">
      <c r="A13" s="8" t="inlineStr">
        <is>
          <t>Cálculo</t>
        </is>
      </c>
      <c r="B13" s="8" t="inlineStr">
        <is>
          <t>Resultado</t>
        </is>
      </c>
      <c r="C13" s="8" t="inlineStr">
        <is>
          <t>Etiqueta</t>
        </is>
      </c>
    </row>
    <row r="14">
      <c r="A14" s="9" t="inlineStr">
        <is>
          <t>Renda anual necessária</t>
        </is>
      </c>
      <c r="B14" s="15">
        <f>$B$5 * 12</f>
        <v/>
      </c>
      <c r="C14" s="16" t="inlineStr">
        <is>
          <t>CÁLCULO</t>
        </is>
      </c>
    </row>
    <row r="15">
      <c r="A15" s="9" t="inlineStr">
        <is>
          <t>Juro nominal líquido de IR</t>
        </is>
      </c>
      <c r="B15" s="17">
        <f>$B$6 * (1 - $B$7)</f>
        <v/>
      </c>
      <c r="C15" s="16" t="inlineStr">
        <is>
          <t>CÁLCULO</t>
        </is>
      </c>
    </row>
    <row r="16">
      <c r="A16" s="9" t="inlineStr">
        <is>
          <t>Patrimônio que a calculadora mostra (juro nominal)</t>
        </is>
      </c>
      <c r="B16" s="15">
        <f>$B$14 / $B$15</f>
        <v/>
      </c>
      <c r="C16" s="16" t="inlineStr">
        <is>
          <t>CÁLCULO</t>
        </is>
      </c>
    </row>
    <row r="17">
      <c r="A17" s="9" t="inlineStr">
        <is>
          <t>Juro real líquido (descontada a inflação)</t>
        </is>
      </c>
      <c r="B17" s="17">
        <f>(1 + $B$15) / (1 + $B$8) - 1</f>
        <v/>
      </c>
      <c r="C17" s="16" t="inlineStr">
        <is>
          <t>CÁLCULO</t>
        </is>
      </c>
    </row>
    <row r="18">
      <c r="A18" s="9" t="inlineStr">
        <is>
          <t>Patrimônio que mantém o poder de compra (juro real)</t>
        </is>
      </c>
      <c r="B18" s="15">
        <f>$B$14 / $B$17</f>
        <v/>
      </c>
      <c r="C18" s="16" t="inlineStr">
        <is>
          <t>CÁLCULO</t>
        </is>
      </c>
    </row>
    <row r="19">
      <c r="A19" s="9" t="inlineStr">
        <is>
          <t>Quanto a calculadora deixa de fora</t>
        </is>
      </c>
      <c r="B19" s="15">
        <f>$B$18 - $B$16</f>
        <v/>
      </c>
      <c r="C19" s="16" t="inlineStr">
        <is>
          <t>CÁLCULO</t>
        </is>
      </c>
    </row>
    <row r="20">
      <c r="A20" s="9" t="inlineStr">
        <is>
          <t>Patrimônio real ÷ patrimônio da calculadora</t>
        </is>
      </c>
      <c r="B20" s="18">
        <f>$B$18 / $B$16</f>
        <v/>
      </c>
      <c r="C20" s="16" t="inlineStr">
        <is>
          <t>CÁLCULO</t>
        </is>
      </c>
    </row>
    <row r="21">
      <c r="A21" s="9" t="inlineStr">
        <is>
          <t>Quanto a mais é preciso</t>
        </is>
      </c>
      <c r="B21" s="17">
        <f>$B$20 - 1</f>
        <v/>
      </c>
      <c r="C21" s="16" t="inlineStr">
        <is>
          <t>CÁLCULO</t>
        </is>
      </c>
    </row>
    <row r="22">
      <c r="A22" s="9" t="inlineStr">
        <is>
          <t>Juro real antes do IR</t>
        </is>
      </c>
      <c r="B22" s="17">
        <f>(1 + $B$6) / (1 + $B$8) - 1</f>
        <v/>
      </c>
      <c r="C22" s="16" t="inlineStr">
        <is>
          <t>CÁLCULO</t>
        </is>
      </c>
    </row>
    <row r="23">
      <c r="A23" s="9" t="inlineStr">
        <is>
          <t>Parte do ganho REAL que vai para o IR</t>
        </is>
      </c>
      <c r="B23" s="17">
        <f>1 - $B$17 / $B$22</f>
        <v/>
      </c>
      <c r="C23" s="16" t="inlineStr">
        <is>
          <t>CÁLCULO</t>
        </is>
      </c>
    </row>
    <row r="24">
      <c r="A24" s="9" t="inlineStr">
        <is>
          <t>Quanto os preços se multiplicam no horizonte</t>
        </is>
      </c>
      <c r="B24" s="18">
        <f>(1 + $B$8) ^ $B$9</f>
        <v/>
      </c>
      <c r="C24" s="19" t="inlineStr">
        <is>
          <t>SIMULAÇÃO</t>
        </is>
      </c>
    </row>
    <row r="25">
      <c r="A25" s="9" t="inlineStr">
        <is>
          <t>R$ 5 mil fixos no futuro valem, em reais de hoje</t>
        </is>
      </c>
      <c r="B25" s="15">
        <f>$B$5 / $B$24</f>
        <v/>
      </c>
      <c r="C25" s="19" t="inlineStr">
        <is>
          <t>SIMULAÇÃO</t>
        </is>
      </c>
    </row>
    <row r="26">
      <c r="A26" s="9" t="inlineStr">
        <is>
          <t>Patrimônio da calculadora no futuro, em reais de hoje</t>
        </is>
      </c>
      <c r="B26" s="15">
        <f>$B$16 / $B$24</f>
        <v/>
      </c>
      <c r="C26" s="19" t="inlineStr">
        <is>
          <t>SIMULAÇÃO</t>
        </is>
      </c>
    </row>
    <row r="27">
      <c r="A27" s="9" t="inlineStr">
        <is>
          <t>Conta ao contrário: renda mensal que o patrimônio da calculadora sustenta para sempre (corrigida)</t>
        </is>
      </c>
      <c r="B27" s="15">
        <f>$B$16 * $B$17 / 12</f>
        <v/>
      </c>
      <c r="C27" s="16" t="inlineStr">
        <is>
          <t>CÁLCULO</t>
        </is>
      </c>
    </row>
    <row r="28">
      <c r="A28" s="9" t="inlineStr">
        <is>
          <t>Correção acumulada dos saques</t>
        </is>
      </c>
      <c r="B28" s="18">
        <f>(1 + $B$8) ^ $B$10</f>
        <v/>
      </c>
      <c r="C28" s="19" t="inlineStr">
        <is>
          <t>SIMULAÇÃO</t>
        </is>
      </c>
    </row>
    <row r="29">
      <c r="A29" s="9" t="inlineStr">
        <is>
          <t>Crescimento acumulado do patrimônio</t>
        </is>
      </c>
      <c r="B29" s="18">
        <f>(1 + $B$15) ^ $B$10</f>
        <v/>
      </c>
      <c r="C29" s="19" t="inlineStr">
        <is>
          <t>SIMULAÇÃO</t>
        </is>
      </c>
    </row>
    <row r="30">
      <c r="A30" s="9" t="inlineStr">
        <is>
          <t>Saldo depois dos saques corrigidos</t>
        </is>
      </c>
      <c r="B30" s="15">
        <f>$B$16 * $B$29 - $B$14 * ($B$29 - $B$28) / ($B$15 - $B$8)</f>
        <v/>
      </c>
      <c r="C30" s="19" t="inlineStr">
        <is>
          <t>SIMULAÇÃO</t>
        </is>
      </c>
    </row>
    <row r="31">
      <c r="A31" s="9" t="inlineStr">
        <is>
          <t>Saque anual necessário no ano seguinte</t>
        </is>
      </c>
      <c r="B31" s="15">
        <f>$B$14 * $B$28</f>
        <v/>
      </c>
      <c r="C31" s="19" t="inlineStr">
        <is>
          <t>SIMULAÇÃO</t>
        </is>
      </c>
    </row>
    <row r="32">
      <c r="A32" s="9" t="inlineStr">
        <is>
          <t>Saldo no ano seguinte (negativo = o dinheiro acabou)</t>
        </is>
      </c>
      <c r="B32" s="15">
        <f>$B$30 * (1 + $B$15) - $B$31</f>
        <v/>
      </c>
      <c r="C32" s="19" t="inlineStr">
        <is>
          <t>SIMULAÇÃO</t>
        </is>
      </c>
    </row>
    <row r="33">
      <c r="A33" s="9" t="inlineStr">
        <is>
          <t>Juro nominal líquido com a Selic mais baixa</t>
        </is>
      </c>
      <c r="B33" s="17">
        <f>$B$11 * (1 - $B$7)</f>
        <v/>
      </c>
      <c r="C33" s="19" t="inlineStr">
        <is>
          <t>SIMULAÇÃO</t>
        </is>
      </c>
    </row>
    <row r="34">
      <c r="A34" s="9" t="inlineStr">
        <is>
          <t>O que a calculadora pediria com a Selic mais baixa</t>
        </is>
      </c>
      <c r="B34" s="15">
        <f>$B$14 / $B$33</f>
        <v/>
      </c>
      <c r="C34" s="19" t="inlineStr">
        <is>
          <t>SIMULAÇÃO</t>
        </is>
      </c>
    </row>
    <row r="35">
      <c r="A35" s="9" t="inlineStr">
        <is>
          <t>Patrimônio que mantém o poder de compra com a Selic mais baixa (mesmo IPCA)</t>
        </is>
      </c>
      <c r="B35" s="15">
        <f>$B$14 / ((1 + $B$33) / (1 + $B$8) - 1)</f>
        <v/>
      </c>
      <c r="C35" s="19" t="inlineStr">
        <is>
          <t>SIMULAÇÃO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W7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  <col width="24" customWidth="1" min="17" max="17"/>
    <col width="24" customWidth="1" min="18" max="18"/>
    <col width="24" customWidth="1" min="19" max="19"/>
    <col width="24" customWidth="1" min="20" max="20"/>
    <col width="24" customWidth="1" min="21" max="21"/>
    <col width="24" customWidth="1" min="22" max="22"/>
    <col width="24" customWidth="1" min="23" max="23"/>
  </cols>
  <sheetData>
    <row r="1">
      <c r="A1" s="20" t="inlineStr">
        <is>
          <t>Cenários variando: Selic atual (meta Copom 16/09/2026)</t>
        </is>
      </c>
    </row>
    <row r="3">
      <c r="A3" s="8" t="inlineStr">
        <is>
          <t>Selic atual (meta Copom 16/09/2026)</t>
        </is>
      </c>
      <c r="B3" s="8" t="inlineStr">
        <is>
          <t>Renda anual necessária</t>
        </is>
      </c>
      <c r="C3" s="8" t="inlineStr">
        <is>
          <t>Juro nominal líquido de IR</t>
        </is>
      </c>
      <c r="D3" s="8" t="inlineStr">
        <is>
          <t>Patrimônio que a calculadora mostra (juro nominal)</t>
        </is>
      </c>
      <c r="E3" s="8" t="inlineStr">
        <is>
          <t>Juro real líquido (descontada a inflação)</t>
        </is>
      </c>
      <c r="F3" s="8" t="inlineStr">
        <is>
          <t>Patrimônio que mantém o poder de compra (juro real)</t>
        </is>
      </c>
      <c r="G3" s="8" t="inlineStr">
        <is>
          <t>Quanto a calculadora deixa de fora</t>
        </is>
      </c>
      <c r="H3" s="8" t="inlineStr">
        <is>
          <t>Patrimônio real ÷ patrimônio da calculadora</t>
        </is>
      </c>
      <c r="I3" s="8" t="inlineStr">
        <is>
          <t>Quanto a mais é preciso</t>
        </is>
      </c>
      <c r="J3" s="8" t="inlineStr">
        <is>
          <t>Juro real antes do IR</t>
        </is>
      </c>
      <c r="K3" s="8" t="inlineStr">
        <is>
          <t>Parte do ganho REAL que vai para o IR</t>
        </is>
      </c>
      <c r="L3" s="8" t="inlineStr">
        <is>
          <t>Quanto os preços se multiplicam no horizonte</t>
        </is>
      </c>
      <c r="M3" s="8" t="inlineStr">
        <is>
          <t>R$ 5 mil fixos no futuro valem, em reais de hoje</t>
        </is>
      </c>
      <c r="N3" s="8" t="inlineStr">
        <is>
          <t>Patrimônio da calculadora no futuro, em reais de hoje</t>
        </is>
      </c>
      <c r="O3" s="8" t="inlineStr">
        <is>
          <t>Conta ao contrário: renda mensal que o patrimônio da calculadora sustenta para sempre (corrigida)</t>
        </is>
      </c>
      <c r="P3" s="8" t="inlineStr">
        <is>
          <t>Correção acumulada dos saques</t>
        </is>
      </c>
      <c r="Q3" s="8" t="inlineStr">
        <is>
          <t>Crescimento acumulado do patrimônio</t>
        </is>
      </c>
      <c r="R3" s="8" t="inlineStr">
        <is>
          <t>Saldo depois dos saques corrigidos</t>
        </is>
      </c>
      <c r="S3" s="8" t="inlineStr">
        <is>
          <t>Saque anual necessário no ano seguinte</t>
        </is>
      </c>
      <c r="T3" s="8" t="inlineStr">
        <is>
          <t>Saldo no ano seguinte (negativo = o dinheiro acabou)</t>
        </is>
      </c>
      <c r="U3" s="8" t="inlineStr">
        <is>
          <t>Juro nominal líquido com a Selic mais baixa</t>
        </is>
      </c>
      <c r="V3" s="8" t="inlineStr">
        <is>
          <t>O que a calculadora pediria com a Selic mais baixa</t>
        </is>
      </c>
      <c r="W3" s="8" t="inlineStr">
        <is>
          <t>Patrimônio que mantém o poder de compra com a Selic mais baixa (mesmo IPCA)</t>
        </is>
      </c>
    </row>
    <row r="4">
      <c r="A4" s="12" t="n">
        <v>0.1</v>
      </c>
      <c r="B4" s="21">
        <f>SIMULADOR!$B$5 * 12</f>
        <v/>
      </c>
      <c r="C4" s="22">
        <f>$A4 * (1 - SIMULADOR!$B$7)</f>
        <v/>
      </c>
      <c r="D4" s="21">
        <f>B4 / C4</f>
        <v/>
      </c>
      <c r="E4" s="22">
        <f>(1 + C4) / (1 + SIMULADOR!$B$8) - 1</f>
        <v/>
      </c>
      <c r="F4" s="21">
        <f>B4 / E4</f>
        <v/>
      </c>
      <c r="G4" s="21">
        <f>F4 - D4</f>
        <v/>
      </c>
      <c r="H4" s="23">
        <f>F4 / D4</f>
        <v/>
      </c>
      <c r="I4" s="22">
        <f>H4 - 1</f>
        <v/>
      </c>
      <c r="J4" s="22">
        <f>(1 + $A4) / (1 + SIMULADOR!$B$8) - 1</f>
        <v/>
      </c>
      <c r="K4" s="22">
        <f>1 - E4 / J4</f>
        <v/>
      </c>
      <c r="L4" s="23">
        <f>(1 + SIMULADOR!$B$8) ^ SIMULADOR!$B$9</f>
        <v/>
      </c>
      <c r="M4" s="21">
        <f>SIMULADOR!$B$5 / L4</f>
        <v/>
      </c>
      <c r="N4" s="21">
        <f>D4 / L4</f>
        <v/>
      </c>
      <c r="O4" s="21">
        <f>D4 * E4 / 12</f>
        <v/>
      </c>
      <c r="P4" s="23">
        <f>(1 + SIMULADOR!$B$8) ^ SIMULADOR!$B$10</f>
        <v/>
      </c>
      <c r="Q4" s="23">
        <f>(1 + C4) ^ SIMULADOR!$B$10</f>
        <v/>
      </c>
      <c r="R4" s="21">
        <f>D4 * Q4 - B4 * (Q4 - P4) / (C4 - SIMULADOR!$B$8)</f>
        <v/>
      </c>
      <c r="S4" s="21">
        <f>B4 * P4</f>
        <v/>
      </c>
      <c r="T4" s="21">
        <f>R4 * (1 + C4) - S4</f>
        <v/>
      </c>
      <c r="U4" s="22">
        <f>SIMULADOR!$B$11 * (1 - SIMULADOR!$B$7)</f>
        <v/>
      </c>
      <c r="V4" s="21">
        <f>B4 / U4</f>
        <v/>
      </c>
      <c r="W4" s="21">
        <f>B4 / ((1 + U4) / (1 + SIMULADOR!$B$8) - 1)</f>
        <v/>
      </c>
    </row>
    <row r="5">
      <c r="A5" s="12" t="n">
        <v>0.12</v>
      </c>
      <c r="B5" s="21">
        <f>SIMULADOR!$B$5 * 12</f>
        <v/>
      </c>
      <c r="C5" s="22">
        <f>$A5 * (1 - SIMULADOR!$B$7)</f>
        <v/>
      </c>
      <c r="D5" s="21">
        <f>B5 / C5</f>
        <v/>
      </c>
      <c r="E5" s="22">
        <f>(1 + C5) / (1 + SIMULADOR!$B$8) - 1</f>
        <v/>
      </c>
      <c r="F5" s="21">
        <f>B5 / E5</f>
        <v/>
      </c>
      <c r="G5" s="21">
        <f>F5 - D5</f>
        <v/>
      </c>
      <c r="H5" s="23">
        <f>F5 / D5</f>
        <v/>
      </c>
      <c r="I5" s="22">
        <f>H5 - 1</f>
        <v/>
      </c>
      <c r="J5" s="22">
        <f>(1 + $A5) / (1 + SIMULADOR!$B$8) - 1</f>
        <v/>
      </c>
      <c r="K5" s="22">
        <f>1 - E5 / J5</f>
        <v/>
      </c>
      <c r="L5" s="23">
        <f>(1 + SIMULADOR!$B$8) ^ SIMULADOR!$B$9</f>
        <v/>
      </c>
      <c r="M5" s="21">
        <f>SIMULADOR!$B$5 / L5</f>
        <v/>
      </c>
      <c r="N5" s="21">
        <f>D5 / L5</f>
        <v/>
      </c>
      <c r="O5" s="21">
        <f>D5 * E5 / 12</f>
        <v/>
      </c>
      <c r="P5" s="23">
        <f>(1 + SIMULADOR!$B$8) ^ SIMULADOR!$B$10</f>
        <v/>
      </c>
      <c r="Q5" s="23">
        <f>(1 + C5) ^ SIMULADOR!$B$10</f>
        <v/>
      </c>
      <c r="R5" s="21">
        <f>D5 * Q5 - B5 * (Q5 - P5) / (C5 - SIMULADOR!$B$8)</f>
        <v/>
      </c>
      <c r="S5" s="21">
        <f>B5 * P5</f>
        <v/>
      </c>
      <c r="T5" s="21">
        <f>R5 * (1 + C5) - S5</f>
        <v/>
      </c>
      <c r="U5" s="22">
        <f>SIMULADOR!$B$11 * (1 - SIMULADOR!$B$7)</f>
        <v/>
      </c>
      <c r="V5" s="21">
        <f>B5 / U5</f>
        <v/>
      </c>
      <c r="W5" s="21">
        <f>B5 / ((1 + U5) / (1 + SIMULADOR!$B$8) - 1)</f>
        <v/>
      </c>
    </row>
    <row r="6">
      <c r="A6" s="12" t="n">
        <v>0.1375</v>
      </c>
      <c r="B6" s="21">
        <f>SIMULADOR!$B$5 * 12</f>
        <v/>
      </c>
      <c r="C6" s="22">
        <f>$A6 * (1 - SIMULADOR!$B$7)</f>
        <v/>
      </c>
      <c r="D6" s="21">
        <f>B6 / C6</f>
        <v/>
      </c>
      <c r="E6" s="22">
        <f>(1 + C6) / (1 + SIMULADOR!$B$8) - 1</f>
        <v/>
      </c>
      <c r="F6" s="21">
        <f>B6 / E6</f>
        <v/>
      </c>
      <c r="G6" s="21">
        <f>F6 - D6</f>
        <v/>
      </c>
      <c r="H6" s="23">
        <f>F6 / D6</f>
        <v/>
      </c>
      <c r="I6" s="22">
        <f>H6 - 1</f>
        <v/>
      </c>
      <c r="J6" s="22">
        <f>(1 + $A6) / (1 + SIMULADOR!$B$8) - 1</f>
        <v/>
      </c>
      <c r="K6" s="22">
        <f>1 - E6 / J6</f>
        <v/>
      </c>
      <c r="L6" s="23">
        <f>(1 + SIMULADOR!$B$8) ^ SIMULADOR!$B$9</f>
        <v/>
      </c>
      <c r="M6" s="21">
        <f>SIMULADOR!$B$5 / L6</f>
        <v/>
      </c>
      <c r="N6" s="21">
        <f>D6 / L6</f>
        <v/>
      </c>
      <c r="O6" s="21">
        <f>D6 * E6 / 12</f>
        <v/>
      </c>
      <c r="P6" s="23">
        <f>(1 + SIMULADOR!$B$8) ^ SIMULADOR!$B$10</f>
        <v/>
      </c>
      <c r="Q6" s="23">
        <f>(1 + C6) ^ SIMULADOR!$B$10</f>
        <v/>
      </c>
      <c r="R6" s="21">
        <f>D6 * Q6 - B6 * (Q6 - P6) / (C6 - SIMULADOR!$B$8)</f>
        <v/>
      </c>
      <c r="S6" s="21">
        <f>B6 * P6</f>
        <v/>
      </c>
      <c r="T6" s="21">
        <f>R6 * (1 + C6) - S6</f>
        <v/>
      </c>
      <c r="U6" s="22">
        <f>SIMULADOR!$B$11 * (1 - SIMULADOR!$B$7)</f>
        <v/>
      </c>
      <c r="V6" s="21">
        <f>B6 / U6</f>
        <v/>
      </c>
      <c r="W6" s="21">
        <f>B6 / ((1 + U6) / (1 + SIMULADOR!$B$8) - 1)</f>
        <v/>
      </c>
    </row>
    <row r="7">
      <c r="A7" s="12" t="n">
        <v>0.15</v>
      </c>
      <c r="B7" s="21">
        <f>SIMULADOR!$B$5 * 12</f>
        <v/>
      </c>
      <c r="C7" s="22">
        <f>$A7 * (1 - SIMULADOR!$B$7)</f>
        <v/>
      </c>
      <c r="D7" s="21">
        <f>B7 / C7</f>
        <v/>
      </c>
      <c r="E7" s="22">
        <f>(1 + C7) / (1 + SIMULADOR!$B$8) - 1</f>
        <v/>
      </c>
      <c r="F7" s="21">
        <f>B7 / E7</f>
        <v/>
      </c>
      <c r="G7" s="21">
        <f>F7 - D7</f>
        <v/>
      </c>
      <c r="H7" s="23">
        <f>F7 / D7</f>
        <v/>
      </c>
      <c r="I7" s="22">
        <f>H7 - 1</f>
        <v/>
      </c>
      <c r="J7" s="22">
        <f>(1 + $A7) / (1 + SIMULADOR!$B$8) - 1</f>
        <v/>
      </c>
      <c r="K7" s="22">
        <f>1 - E7 / J7</f>
        <v/>
      </c>
      <c r="L7" s="23">
        <f>(1 + SIMULADOR!$B$8) ^ SIMULADOR!$B$9</f>
        <v/>
      </c>
      <c r="M7" s="21">
        <f>SIMULADOR!$B$5 / L7</f>
        <v/>
      </c>
      <c r="N7" s="21">
        <f>D7 / L7</f>
        <v/>
      </c>
      <c r="O7" s="21">
        <f>D7 * E7 / 12</f>
        <v/>
      </c>
      <c r="P7" s="23">
        <f>(1 + SIMULADOR!$B$8) ^ SIMULADOR!$B$10</f>
        <v/>
      </c>
      <c r="Q7" s="23">
        <f>(1 + C7) ^ SIMULADOR!$B$10</f>
        <v/>
      </c>
      <c r="R7" s="21">
        <f>D7 * Q7 - B7 * (Q7 - P7) / (C7 - SIMULADOR!$B$8)</f>
        <v/>
      </c>
      <c r="S7" s="21">
        <f>B7 * P7</f>
        <v/>
      </c>
      <c r="T7" s="21">
        <f>R7 * (1 + C7) - S7</f>
        <v/>
      </c>
      <c r="U7" s="22">
        <f>SIMULADOR!$B$11 * (1 - SIMULADOR!$B$7)</f>
        <v/>
      </c>
      <c r="V7" s="21">
        <f>B7 / U7</f>
        <v/>
      </c>
      <c r="W7" s="21">
        <f>B7 / ((1 + U7) / (1 + SIMULADOR!$B$8) - 1)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16" customWidth="1" min="3" max="3"/>
    <col width="28" customWidth="1" min="4" max="4"/>
    <col width="12" customWidth="1" min="5" max="5"/>
    <col width="40" customWidth="1" min="6" max="6"/>
    <col width="40" customWidth="1" min="7" max="7"/>
  </cols>
  <sheetData>
    <row r="1">
      <c r="A1" s="8" t="inlineStr">
        <is>
          <t>Dado</t>
        </is>
      </c>
      <c r="B1" s="8" t="inlineStr">
        <is>
          <t>Valor</t>
        </is>
      </c>
      <c r="C1" s="8" t="inlineStr">
        <is>
          <t>Etiqueta</t>
        </is>
      </c>
      <c r="D1" s="8" t="inlineStr">
        <is>
          <t>Fonte</t>
        </is>
      </c>
      <c r="E1" s="8" t="inlineStr">
        <is>
          <t>Data</t>
        </is>
      </c>
      <c r="F1" s="8" t="inlineStr">
        <is>
          <t>Link</t>
        </is>
      </c>
      <c r="G1" s="8" t="inlineStr">
        <is>
          <t>Observação</t>
        </is>
      </c>
    </row>
    <row r="2">
      <c r="A2" s="24" t="inlineStr">
        <is>
          <t>Meta da taxa Selic</t>
        </is>
      </c>
      <c r="B2" s="24" t="inlineStr">
        <is>
          <t>13,75% ao ano (corte de 0,25 p.p., de 14% para 13,75%, o 5º corte seguido)</t>
        </is>
      </c>
      <c r="C2" s="13" t="inlineStr">
        <is>
          <t>DADO OFICIAL</t>
        </is>
      </c>
      <c r="D2" s="24" t="inlineStr">
        <is>
          <t>Banco Central do Brasil – Copom (281ª reunião), confirmado pelo Economic News Brasil</t>
        </is>
      </c>
      <c r="E2" s="24" t="inlineStr">
        <is>
          <t>16/09/2026</t>
        </is>
      </c>
      <c r="F2" s="25" t="inlineStr">
        <is>
          <t>https://www.bcb.gov.br/controleinflacao/historicotaxasjuros</t>
        </is>
      </c>
      <c r="G2" s="24" t="inlineStr">
        <is>
          <t>Não há reunião do Copom em outubro. A próxima decisão está prevista para 4/11/2026. A Selic pode mudar antes da publicação do vídeo, então é preciso conferir no dia.</t>
        </is>
      </c>
    </row>
    <row r="3">
      <c r="A3" s="24" t="inlineStr">
        <is>
          <t>IPCA acumulado em 12 meses (até setembro de 2026)</t>
        </is>
      </c>
      <c r="B3" s="24" t="inlineStr">
        <is>
          <t>4,58% (mês de setembro: 0,82%; acumulado no ano: 3,95%)</t>
        </is>
      </c>
      <c r="C3" s="13" t="inlineStr">
        <is>
          <t>DADO OFICIAL</t>
        </is>
      </c>
      <c r="D3" s="24" t="inlineStr">
        <is>
          <t>IBGE – IPCA, confirmado pelo BP Money</t>
        </is>
      </c>
      <c r="E3" s="24" t="inlineStr">
        <is>
          <t>09/10/2026</t>
        </is>
      </c>
      <c r="F3" s="25" t="inlineStr">
        <is>
          <t>https://www.ibge.gov.br/estatisticas/economicas/precos-e-custos/9256-indice-nacional-de-precos-ao-consumidor-amplo.html</t>
        </is>
      </c>
      <c r="G3" s="24" t="inlineStr">
        <is>
          <t>Um site secundário mostra 4,57%, provavelmente por arredondamento. Usamos 4,58% (divulgação do IBGE noticiada). A planilha trata a inflação dos 12 meses passados como se fosse se repetir, o que é uma HIPÓTESE.</t>
        </is>
      </c>
    </row>
    <row r="4">
      <c r="A4" s="24" t="inlineStr">
        <is>
          <t>Alíquota de IR na renda fixa para aplicações acima de 720 dias</t>
        </is>
      </c>
      <c r="B4" s="24" t="inlineStr">
        <is>
          <t>15% (tabela regressiva: 22,5% / 20% / 17,5% / 15%)</t>
        </is>
      </c>
      <c r="C4" s="13" t="inlineStr">
        <is>
          <t>REGRA EM VIGOR</t>
        </is>
      </c>
      <c r="D4" s="24" t="inlineStr">
        <is>
          <t>Lei 11.033/2004, art. 1º</t>
        </is>
      </c>
      <c r="E4" s="24" t="inlineStr">
        <is>
          <t>Em vigor em 2026</t>
        </is>
      </c>
      <c r="F4" s="25" t="inlineStr">
        <is>
          <t>https://www.planalto.gov.br/ccivil_03/_ato2004-2006/2004/lei/l11033.htm</t>
        </is>
      </c>
      <c r="G4" s="24" t="inlineStr">
        <is>
          <t>A MP 1.303/2025 propunha alíquota única de 17,5% a partir de 2026. Ela perdeu a validade sem ser votada, em outubro de 2025, e a tabela regressiva continua valendo. Antes de publicar, vale confirmar se surgiu uma nova proposta.</t>
        </is>
      </c>
    </row>
    <row r="5">
      <c r="A5" s="24" t="inlineStr">
        <is>
          <t>MP 1.303/2025: proposta de alíquota única de 17,5% sobre aplicações financeiras</t>
        </is>
      </c>
      <c r="B5" s="24" t="inlineStr">
        <is>
          <t>17,5% (proposta que não virou lei)</t>
        </is>
      </c>
      <c r="C5" s="26" t="inlineStr">
        <is>
          <t>PROPOSTA</t>
        </is>
      </c>
      <c r="D5" s="24" t="inlineStr">
        <is>
          <t>Planalto – texto da MP 1.303/2025</t>
        </is>
      </c>
      <c r="E5" s="24" t="inlineStr">
        <is>
          <t>11/06/2025</t>
        </is>
      </c>
      <c r="F5" s="25" t="inlineStr">
        <is>
          <t>https://www.planalto.gov.br/ccivil_03/_ato2023-2026/2025/mpv/mpv1303.htm</t>
        </is>
      </c>
      <c r="G5" s="24" t="inlineStr">
        <is>
          <t>Fica só como contexto. Não usar como regra atual.</t>
        </is>
      </c>
    </row>
    <row r="6">
      <c r="A6" s="24" t="inlineStr">
        <is>
          <t>O IR incide sobre o rendimento nominal, incluindo a parte que só repõe a inflação</t>
        </is>
      </c>
      <c r="B6" s="24" t="inlineStr">
        <is>
          <t>Base de cálculo = rendimento total do título</t>
        </is>
      </c>
      <c r="C6" s="13" t="inlineStr">
        <is>
          <t>REGRA EM VIGOR</t>
        </is>
      </c>
      <c r="D6" s="24" t="inlineStr">
        <is>
          <t>Lei 11.033/2004</t>
        </is>
      </c>
      <c r="E6" s="24" t="inlineStr">
        <is>
          <t>Em vigor em 2026</t>
        </is>
      </c>
      <c r="F6" s="25" t="inlineStr">
        <is>
          <t>https://www.planalto.gov.br/ccivil_03/_ato2004-2006/2004/lei/l11033.htm</t>
        </is>
      </c>
      <c r="G6" s="24" t="inlineStr">
        <is>
          <t>Por isso a alíquota de 15% leva cerca de 22,5% do ganho real (veja o CÁLCULO).</t>
        </is>
      </c>
    </row>
    <row r="7">
      <c r="A7" s="24" t="inlineStr">
        <is>
          <t>Focus: mediana da Selic para o fim de 2027</t>
        </is>
      </c>
      <c r="B7" s="24" t="inlineStr">
        <is>
          <t>12,00% ao ano</t>
        </is>
      </c>
      <c r="C7" s="26" t="inlineStr">
        <is>
          <t>ESTIMATIVA</t>
        </is>
      </c>
      <c r="D7" s="24" t="inlineStr">
        <is>
          <t>Banco Central – Boletim Focus, via Atlas Público</t>
        </is>
      </c>
      <c r="E7" s="24" t="inlineStr">
        <is>
          <t>31/08/2026</t>
        </is>
      </c>
      <c r="F7" s="25" t="inlineStr">
        <is>
          <t>https://atlaspublico.com.br/bcb/noticias/focus-mediana-do-ipca-de-2027-sobe-pela-15-semana-seguida-83723</t>
        </is>
      </c>
      <c r="G7" s="24" t="inlineStr">
        <is>
          <t>É uma expectativa do mercado, não uma previsão garantida. Não achamos a edição de outubro; trocar pelo Focus mais recente antes de gravar.</t>
        </is>
      </c>
    </row>
    <row r="8">
      <c r="A8" s="24" t="inlineStr">
        <is>
          <t>Focus: mediana do IPCA de 2027</t>
        </is>
      </c>
      <c r="B8" s="24" t="inlineStr">
        <is>
          <t>4,28%</t>
        </is>
      </c>
      <c r="C8" s="26" t="inlineStr">
        <is>
          <t>ESTIMATIVA</t>
        </is>
      </c>
      <c r="D8" s="24" t="inlineStr">
        <is>
          <t>Banco Central – Boletim Focus, via Atlas Público</t>
        </is>
      </c>
      <c r="E8" s="24" t="inlineStr">
        <is>
          <t>31/08/2026</t>
        </is>
      </c>
      <c r="F8" s="25" t="inlineStr">
        <is>
          <t>https://atlaspublico.com.br/bcb/noticias/focus-mediana-do-ipca-de-2027-sobe-pela-15-semana-seguida-83723</t>
        </is>
      </c>
      <c r="G8" s="24" t="inlineStr">
        <is>
          <t>15ª alta semanal seguida. Mostra que a hipótese de inflação perto de 4,5% não é exagerada.</t>
        </is>
      </c>
    </row>
    <row r="9">
      <c r="A9" s="24" t="inlineStr">
        <is>
          <t>Juro real pago pelo Tesouro IPCA+ 2032 (referência de mercado)</t>
        </is>
      </c>
      <c r="B9" s="24" t="inlineStr">
        <is>
          <t>7,61% ao ano acima do IPCA, antes do IR</t>
        </is>
      </c>
      <c r="C9" s="13" t="inlineStr">
        <is>
          <t>DADO OFICIAL</t>
        </is>
      </c>
      <c r="D9" s="24" t="inlineStr">
        <is>
          <t>Investidor10, com base em dados do Tesouro Direto</t>
        </is>
      </c>
      <c r="E9" s="24" t="inlineStr">
        <is>
          <t>Fevereiro de 2026</t>
        </is>
      </c>
      <c r="F9" s="25" t="inlineStr">
        <is>
          <t>https://investidor10.com.br/noticias/taxas-do-tesouro-direto-batem-maxima-em-2026-com-ipca-subindo-118548/</t>
        </is>
      </c>
      <c r="G9" s="24" t="inlineStr">
        <is>
          <t>Fica só como contexto: existe título que paga juro real explícito. A taxa varia todo dia; conferir em tesourodireto.com.br.</t>
        </is>
      </c>
    </row>
    <row r="10">
      <c r="A10" s="24" t="inlineStr">
        <is>
          <t>Juro nominal líquido (Selic × (1 − IR))</t>
        </is>
      </c>
      <c r="B10" s="24" t="inlineStr">
        <is>
          <t>11,69% ao ano</t>
        </is>
      </c>
      <c r="C10" s="16" t="inlineStr">
        <is>
          <t>CÁLCULO</t>
        </is>
      </c>
      <c r="D10" s="24" t="inlineStr">
        <is>
          <t>Planilha</t>
        </is>
      </c>
      <c r="E10" s="24" t="inlineStr">
        <is>
          <t>26/10/2026</t>
        </is>
      </c>
      <c r="F10" s="25" t="inlineStr">
        <is>
          <t>https://www.bcb.gov.br/controleinflacao/historicotaxasjuros</t>
        </is>
      </c>
      <c r="G10" s="24" t="inlineStr">
        <is>
          <t>Simplificação: o Tesouro Selic rende perto da Selic. A taxa de custódia da B3 (0,20% ao ano acima de R$ 10 mil) ficou de fora.</t>
        </is>
      </c>
    </row>
    <row r="11">
      <c r="A11" s="24" t="inlineStr">
        <is>
          <t>Juro real líquido ((1 + nominal líquido) ÷ (1 + IPCA) − 1)</t>
        </is>
      </c>
      <c r="B11" s="24" t="inlineStr">
        <is>
          <t>6,80% ao ano</t>
        </is>
      </c>
      <c r="C11" s="16" t="inlineStr">
        <is>
          <t>CÁLCULO</t>
        </is>
      </c>
      <c r="D11" s="24" t="inlineStr">
        <is>
          <t>Planilha</t>
        </is>
      </c>
      <c r="E11" s="24" t="inlineStr">
        <is>
          <t>26/10/2026</t>
        </is>
      </c>
      <c r="F11" s="25" t="inlineStr">
        <is>
          <t>https://www.ibge.gov.br/estatisticas/economicas/precos-e-custos/9256-indice-nacional-de-precos-ao-consumidor-amplo.html</t>
        </is>
      </c>
      <c r="G11" s="24" t="inlineStr">
        <is>
          <t>Usa a fórmula de Fisher, não a subtração simples (11,69% − 4,58%).</t>
        </is>
      </c>
    </row>
    <row r="12">
      <c r="A12" s="24" t="inlineStr">
        <is>
          <t>Saques de R$ 5 mil corrigidos pelo IPCA a partir de R$ 513 mil</t>
        </is>
      </c>
      <c r="B12" s="24" t="inlineStr">
        <is>
          <t>Sobram cerca de R$ 25,5 mil no ano 14; no ano 15 faltam cerca de R$ 83,8 mil</t>
        </is>
      </c>
      <c r="C12" s="19" t="inlineStr">
        <is>
          <t>SIMULAÇÃO</t>
        </is>
      </c>
      <c r="D12" s="24" t="inlineStr">
        <is>
          <t>Planilha</t>
        </is>
      </c>
      <c r="E12" s="24" t="inlineStr">
        <is>
          <t>26/10/2026</t>
        </is>
      </c>
      <c r="F12" s="25" t="inlineStr">
        <is>
          <t>https://www.bcb.gov.br/controleinflacao/historicotaxasjuros</t>
        </is>
      </c>
      <c r="G12" s="24" t="inlineStr">
        <is>
          <t>Premissas: Selic e IPCA constantes, saques anuais no fim de cada ano, primeiro saque de R$ 60 mil e IR de 15% sobre todo o rendimento. Na vida real as taxas mudam.</t>
        </is>
      </c>
    </row>
  </sheetData>
  <hyperlinks>
    <hyperlink xmlns:r="http://schemas.openxmlformats.org/officeDocument/2006/relationships" ref="F2" r:id="rId1"/>
    <hyperlink xmlns:r="http://schemas.openxmlformats.org/officeDocument/2006/relationships" ref="F3" r:id="rId2"/>
    <hyperlink xmlns:r="http://schemas.openxmlformats.org/officeDocument/2006/relationships" ref="F4" r:id="rId3"/>
    <hyperlink xmlns:r="http://schemas.openxmlformats.org/officeDocument/2006/relationships" ref="F5" r:id="rId4"/>
    <hyperlink xmlns:r="http://schemas.openxmlformats.org/officeDocument/2006/relationships" ref="F6" r:id="rId5"/>
    <hyperlink xmlns:r="http://schemas.openxmlformats.org/officeDocument/2006/relationships" ref="F7" r:id="rId6"/>
    <hyperlink xmlns:r="http://schemas.openxmlformats.org/officeDocument/2006/relationships" ref="F8" r:id="rId7"/>
    <hyperlink xmlns:r="http://schemas.openxmlformats.org/officeDocument/2006/relationships" ref="F9" r:id="rId8"/>
    <hyperlink xmlns:r="http://schemas.openxmlformats.org/officeDocument/2006/relationships" ref="F10" r:id="rId9"/>
    <hyperlink xmlns:r="http://schemas.openxmlformats.org/officeDocument/2006/relationships" ref="F11" r:id="rId10"/>
    <hyperlink xmlns:r="http://schemas.openxmlformats.org/officeDocument/2006/relationships" ref="F12" r:id="rId1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60" customWidth="1" min="3" max="3"/>
    <col width="40" customWidth="1" min="4" max="4"/>
  </cols>
  <sheetData>
    <row r="1">
      <c r="A1" s="8" t="inlineStr">
        <is>
          <t>Fonte</t>
        </is>
      </c>
      <c r="B1" s="8" t="inlineStr">
        <is>
          <t>Data</t>
        </is>
      </c>
      <c r="C1" s="8" t="inlineStr">
        <is>
          <t>URL</t>
        </is>
      </c>
      <c r="D1" s="8" t="inlineStr">
        <is>
          <t>Dado utilizado</t>
        </is>
      </c>
    </row>
    <row r="2">
      <c r="A2" s="24" t="inlineStr">
        <is>
          <t>Banco Central do Brasil – Histórico das taxas de juros (Copom)</t>
        </is>
      </c>
      <c r="B2" s="24" t="inlineStr">
        <is>
          <t>16/09/2026</t>
        </is>
      </c>
      <c r="C2" s="25" t="inlineStr">
        <is>
          <t>https://www.bcb.gov.br/controleinflacao/historicotaxasjuros</t>
        </is>
      </c>
      <c r="D2" s="24" t="inlineStr">
        <is>
          <t>Meta Selic de 13,75% ao ano (281ª reunião)</t>
        </is>
      </c>
    </row>
    <row r="3">
      <c r="A3" s="24" t="inlineStr">
        <is>
          <t>Economic News Brasil – 'Nova taxa Selic chega em setembro ao patamar projetado para dezembro'</t>
        </is>
      </c>
      <c r="B3" s="24" t="inlineStr">
        <is>
          <t>16/09/2026</t>
        </is>
      </c>
      <c r="C3" s="25" t="inlineStr">
        <is>
          <t>https://economicnewsbrasil.com.br/2026/09/16/nova-taxa-selic-projecao-dezembro-2026/</t>
        </is>
      </c>
      <c r="D3" s="24" t="inlineStr">
        <is>
          <t>Segunda fonte: corte de 14% para 13,75%, 5º corte seguido; Focus de 11/09 com Selic de 13,75% no fim de 2026</t>
        </is>
      </c>
    </row>
    <row r="4">
      <c r="A4" s="24" t="inlineStr">
        <is>
          <t>IBGE – Índice Nacional de Preços ao Consumidor Amplo (IPCA)</t>
        </is>
      </c>
      <c r="B4" s="24" t="inlineStr">
        <is>
          <t>09/10/2026</t>
        </is>
      </c>
      <c r="C4" s="25" t="inlineStr">
        <is>
          <t>https://www.ibge.gov.br/estatisticas/economicas/precos-e-custos/9256-indice-nacional-de-precos-ao-consumidor-amplo.html</t>
        </is>
      </c>
      <c r="D4" s="24" t="inlineStr">
        <is>
          <t>IPCA de 4,58% em 12 meses até setembro de 2026</t>
        </is>
      </c>
    </row>
    <row r="5">
      <c r="A5" s="24" t="inlineStr">
        <is>
          <t>BP Money – IPCA de setembro de 2026</t>
        </is>
      </c>
      <c r="B5" s="24" t="inlineStr">
        <is>
          <t>09/10/2026</t>
        </is>
      </c>
      <c r="C5" s="25" t="inlineStr">
        <is>
          <t>https://bpmoney.com.br/?p=425837</t>
        </is>
      </c>
      <c r="D5" s="24" t="inlineStr">
        <is>
          <t>Segunda fonte: IPCA de 0,82% em setembro, 4,58% em 12 meses e 3,95% no ano</t>
        </is>
      </c>
    </row>
    <row r="6">
      <c r="A6" s="24" t="inlineStr">
        <is>
          <t>Debit – Tabela completa do IPCA</t>
        </is>
      </c>
      <c r="B6" s="24" t="inlineStr">
        <is>
          <t>Consultado em 26/10/2026</t>
        </is>
      </c>
      <c r="C6" s="25" t="inlineStr">
        <is>
          <t>https://www.debit.com.br/tabelas/tabela-completa.php?indice=ipca</t>
        </is>
      </c>
      <c r="D6" s="24" t="inlineStr">
        <is>
          <t>Conferência da série mensal do IPCA</t>
        </is>
      </c>
    </row>
    <row r="7">
      <c r="A7" s="24" t="inlineStr">
        <is>
          <t>Planalto – Lei 11.033/2004</t>
        </is>
      </c>
      <c r="B7" s="24" t="inlineStr">
        <is>
          <t>Em vigor</t>
        </is>
      </c>
      <c r="C7" s="25" t="inlineStr">
        <is>
          <t>https://www.planalto.gov.br/ccivil_03/_ato2004-2006/2004/lei/l11033.htm</t>
        </is>
      </c>
      <c r="D7" s="24" t="inlineStr">
        <is>
          <t>Tabela regressiva de IR (15% acima de 720 dias) e incidência sobre o rendimento nominal</t>
        </is>
      </c>
    </row>
    <row r="8">
      <c r="A8" s="24" t="inlineStr">
        <is>
          <t>Planalto – Medida Provisória 1.303/2025</t>
        </is>
      </c>
      <c r="B8" s="24" t="inlineStr">
        <is>
          <t>11/06/2025</t>
        </is>
      </c>
      <c r="C8" s="25" t="inlineStr">
        <is>
          <t>https://www.planalto.gov.br/ccivil_03/_ato2023-2026/2025/mpv/mpv1303.htm</t>
        </is>
      </c>
      <c r="D8" s="24" t="inlineStr">
        <is>
          <t>Proposta de alíquota única de 17,5% (não convertida em lei, só contexto)</t>
        </is>
      </c>
    </row>
    <row r="9">
      <c r="A9" s="24" t="inlineStr">
        <is>
          <t>Atlas Público – Boletim Focus (Banco Central)</t>
        </is>
      </c>
      <c r="B9" s="24" t="inlineStr">
        <is>
          <t>31/08/2026</t>
        </is>
      </c>
      <c r="C9" s="25" t="inlineStr">
        <is>
          <t>https://atlaspublico.com.br/bcb/noticias/focus-mediana-do-ipca-de-2027-sobe-pela-15-semana-seguida-83723</t>
        </is>
      </c>
      <c r="D9" s="24" t="inlineStr">
        <is>
          <t>Mediana de Selic de 12% e IPCA de 4,28% para 2027</t>
        </is>
      </c>
    </row>
    <row r="10">
      <c r="A10" s="24" t="inlineStr">
        <is>
          <t>Investidor10 – Taxas do Tesouro Direto em 2026</t>
        </is>
      </c>
      <c r="B10" s="24" t="inlineStr">
        <is>
          <t>Fevereiro de 2026</t>
        </is>
      </c>
      <c r="C10" s="25" t="inlineStr">
        <is>
          <t>https://investidor10.com.br/noticias/taxas-do-tesouro-direto-batem-maxima-em-2026-com-ipca-subindo-118548/</t>
        </is>
      </c>
      <c r="D10" s="24" t="inlineStr">
        <is>
          <t>Tesouro IPCA+ 2032 a 7,61% de juro real (contexto)</t>
        </is>
      </c>
    </row>
    <row r="11">
      <c r="A11" s="24" t="inlineStr">
        <is>
          <t>Tesouro Direto – Preços e taxas</t>
        </is>
      </c>
      <c r="B11" s="24" t="inlineStr">
        <is>
          <t>Consultar no dia da gravação</t>
        </is>
      </c>
      <c r="C11" s="25" t="inlineStr">
        <is>
          <t>https://www.tesourodireto.com.br/titulos/precos-e-taxas.htm</t>
        </is>
      </c>
      <c r="D11" s="24" t="inlineStr">
        <is>
          <t>Conferência das taxas do Tesouro Selic e do IPCA+ antes de publicar</t>
        </is>
      </c>
    </row>
  </sheetData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2026-10-26T16:37:18Z</dcterms:created>
  <dcterms:modified xsi:type="dcterms:W3CDTF">2026-10-26T16:37:18Z</dcterms:modified>
</cp:coreProperties>
</file>